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Nueva carpeta (2)\Cuadros\"/>
    </mc:Choice>
  </mc:AlternateContent>
  <xr:revisionPtr revIDLastSave="0" documentId="13_ncr:1_{C05E5B2D-7019-49EA-AFD7-60641A99EB22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8.2" sheetId="3" r:id="rId1"/>
    <sheet name="DATOS DE PRODUCCION " sheetId="1" state="hidden" r:id="rId2"/>
    <sheet name="Graficos Mineria" sheetId="2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5" i="3" l="1"/>
  <c r="G25" i="3"/>
  <c r="G24" i="3"/>
  <c r="K24" i="3"/>
  <c r="K23" i="3"/>
  <c r="K5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3" i="3"/>
  <c r="M24" i="3" l="1"/>
  <c r="M25" i="3"/>
  <c r="M5" i="3"/>
  <c r="M23" i="3"/>
  <c r="K22" i="3"/>
  <c r="E22" i="3"/>
  <c r="G22" i="3" s="1"/>
  <c r="M22" i="3" l="1"/>
  <c r="E21" i="3"/>
  <c r="E20" i="3"/>
  <c r="G20" i="3" s="1"/>
  <c r="D2" i="2"/>
  <c r="G21" i="3" l="1"/>
  <c r="B2" i="2" s="1"/>
  <c r="K21" i="3"/>
  <c r="C2" i="2" s="1"/>
  <c r="M21" i="3" l="1"/>
  <c r="K20" i="3"/>
  <c r="M20" i="3" l="1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M15" i="3" l="1"/>
  <c r="M11" i="3"/>
  <c r="M19" i="3"/>
  <c r="M7" i="3"/>
  <c r="M16" i="3"/>
  <c r="M12" i="3"/>
  <c r="M8" i="3"/>
  <c r="M18" i="3"/>
  <c r="M10" i="3"/>
  <c r="M13" i="3"/>
  <c r="M9" i="3"/>
  <c r="M14" i="3"/>
  <c r="M6" i="3"/>
  <c r="M17" i="3"/>
  <c r="N18" i="1"/>
  <c r="J18" i="1"/>
  <c r="F18" i="1"/>
  <c r="C18" i="1"/>
  <c r="N17" i="1"/>
  <c r="J17" i="1"/>
  <c r="F17" i="1"/>
  <c r="C17" i="1"/>
  <c r="N16" i="1"/>
  <c r="J16" i="1"/>
  <c r="F16" i="1"/>
  <c r="C16" i="1"/>
  <c r="N15" i="1"/>
  <c r="J15" i="1"/>
  <c r="F15" i="1"/>
  <c r="C15" i="1"/>
  <c r="N14" i="1"/>
  <c r="J14" i="1"/>
  <c r="F14" i="1"/>
  <c r="C14" i="1"/>
  <c r="N13" i="1"/>
  <c r="J13" i="1"/>
  <c r="F13" i="1"/>
  <c r="C13" i="1"/>
  <c r="N12" i="1"/>
  <c r="J12" i="1"/>
  <c r="F12" i="1"/>
  <c r="C12" i="1"/>
  <c r="N11" i="1"/>
  <c r="J11" i="1"/>
  <c r="F11" i="1"/>
  <c r="C11" i="1"/>
  <c r="N10" i="1"/>
  <c r="J10" i="1"/>
  <c r="F10" i="1"/>
  <c r="C10" i="1"/>
  <c r="N9" i="1"/>
  <c r="J9" i="1"/>
  <c r="F9" i="1"/>
  <c r="C9" i="1"/>
  <c r="N8" i="1"/>
  <c r="J8" i="1"/>
  <c r="F8" i="1"/>
  <c r="C8" i="1"/>
  <c r="N7" i="1"/>
  <c r="J7" i="1"/>
  <c r="F7" i="1"/>
  <c r="C7" i="1"/>
  <c r="N6" i="1"/>
  <c r="J6" i="1"/>
  <c r="F6" i="1"/>
  <c r="C6" i="1"/>
  <c r="N5" i="1"/>
  <c r="J5" i="1"/>
  <c r="F5" i="1"/>
  <c r="C5" i="1"/>
  <c r="N4" i="1"/>
  <c r="J4" i="1"/>
  <c r="F4" i="1"/>
  <c r="C4" i="1"/>
  <c r="B14" i="1" l="1"/>
  <c r="B15" i="1"/>
  <c r="B17" i="1"/>
  <c r="B4" i="1"/>
  <c r="B10" i="1"/>
  <c r="B12" i="1"/>
  <c r="B6" i="1"/>
  <c r="B5" i="1"/>
  <c r="B16" i="1"/>
  <c r="B18" i="1"/>
  <c r="B7" i="1"/>
  <c r="B9" i="1"/>
  <c r="B8" i="1"/>
  <c r="B11" i="1"/>
  <c r="B13" i="1"/>
</calcChain>
</file>

<file path=xl/sharedStrings.xml><?xml version="1.0" encoding="utf-8"?>
<sst xmlns="http://schemas.openxmlformats.org/spreadsheetml/2006/main" count="39" uniqueCount="35">
  <si>
    <t xml:space="preserve">Cuadro Mineria 1. Total producción </t>
  </si>
  <si>
    <t xml:space="preserve">Año </t>
  </si>
  <si>
    <t>Total Mineria</t>
  </si>
  <si>
    <t xml:space="preserve">Total Metaliferos </t>
  </si>
  <si>
    <t xml:space="preserve">Concentrado de Pb-Ag/Tn </t>
  </si>
  <si>
    <t>Concentrado de Zinc /Tn</t>
  </si>
  <si>
    <t>Total No metaliferos</t>
  </si>
  <si>
    <t xml:space="preserve">Total Rocas de Aplicación </t>
  </si>
  <si>
    <t>Rocas de Aplicación (incluye cemento-cal)</t>
  </si>
  <si>
    <t xml:space="preserve">Total Hidrocarburos </t>
  </si>
  <si>
    <t>Petroleo Mts 3</t>
  </si>
  <si>
    <t>Gas Mts 3</t>
  </si>
  <si>
    <t>Arena Cuarcífera (Tn)</t>
  </si>
  <si>
    <t>Caolín (Tn)</t>
  </si>
  <si>
    <t>Carbonato de Litio (Tn)</t>
  </si>
  <si>
    <t>Sal (Tn)</t>
  </si>
  <si>
    <t>Boratos (Tn)</t>
  </si>
  <si>
    <t>Año</t>
  </si>
  <si>
    <t>Cinc</t>
  </si>
  <si>
    <t>Plomo</t>
  </si>
  <si>
    <t>Plata</t>
  </si>
  <si>
    <t xml:space="preserve">Total </t>
  </si>
  <si>
    <t>Minerales Metaliferos</t>
  </si>
  <si>
    <t>Minerales No Metaliferos</t>
  </si>
  <si>
    <t>Sal</t>
  </si>
  <si>
    <t>Arena cuarcifera</t>
  </si>
  <si>
    <t>Borato</t>
  </si>
  <si>
    <t>Rocas de aplicación</t>
  </si>
  <si>
    <t>Minerales metaliferos</t>
  </si>
  <si>
    <t>Minerales no metaliferos</t>
  </si>
  <si>
    <t>Producción total</t>
  </si>
  <si>
    <t>Carbonato de Litio</t>
  </si>
  <si>
    <t>Oro</t>
  </si>
  <si>
    <r>
      <rPr>
        <b/>
        <sz val="9"/>
        <color theme="1"/>
        <rFont val="Arial"/>
        <family val="2"/>
      </rPr>
      <t xml:space="preserve">Fuente: </t>
    </r>
    <r>
      <rPr>
        <sz val="9"/>
        <color theme="1"/>
        <rFont val="Arial"/>
        <family val="2"/>
      </rPr>
      <t>DiPEC. Departamento Cuentas provinciales.</t>
    </r>
    <r>
      <rPr>
        <b/>
        <sz val="9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>Secretaría de Minería de la provincia de Jujuy. CIMA Minería</t>
    </r>
  </si>
  <si>
    <r>
      <rPr>
        <b/>
        <sz val="10"/>
        <color theme="1"/>
        <rFont val="Arial"/>
        <family val="2"/>
      </rPr>
      <t>Cuadro 8.2</t>
    </r>
    <r>
      <rPr>
        <sz val="10"/>
        <color theme="1"/>
        <rFont val="Arial"/>
        <family val="2"/>
      </rPr>
      <t xml:space="preserve"> Produccion minera en toneladas. Provincia de Jujuy. Años 2004 a 2024.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</si>
</sst>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_ ;_ * \-#,##0_ ;_ * &quot;-&quot;??_ ;_ @_ "/>
    <numFmt numFmtId="165" formatCode="#,##0.000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1" xfId="0" applyBorder="1" applyAlignment="1">
      <alignment horizontal="center"/>
    </xf>
    <xf numFmtId="3" fontId="1" fillId="0" borderId="1" xfId="0" applyNumberFormat="1" applyFont="1" applyBorder="1"/>
    <xf numFmtId="3" fontId="0" fillId="0" borderId="1" xfId="0" applyNumberFormat="1" applyBorder="1"/>
    <xf numFmtId="0" fontId="0" fillId="0" borderId="0" xfId="0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164" fontId="4" fillId="2" borderId="2" xfId="0" applyNumberFormat="1" applyFont="1" applyFill="1" applyBorder="1"/>
    <xf numFmtId="0" fontId="7" fillId="0" borderId="0" xfId="0" applyFont="1"/>
    <xf numFmtId="3" fontId="7" fillId="0" borderId="0" xfId="0" applyNumberFormat="1" applyFont="1"/>
    <xf numFmtId="0" fontId="7" fillId="0" borderId="0" xfId="0" applyFont="1" applyAlignment="1">
      <alignment horizontal="left"/>
    </xf>
    <xf numFmtId="1" fontId="7" fillId="0" borderId="0" xfId="0" applyNumberFormat="1" applyFont="1"/>
    <xf numFmtId="0" fontId="9" fillId="0" borderId="0" xfId="0" applyFont="1" applyAlignment="1">
      <alignment horizontal="center" vertical="center" wrapText="1"/>
    </xf>
    <xf numFmtId="3" fontId="10" fillId="0" borderId="1" xfId="0" applyNumberFormat="1" applyFont="1" applyBorder="1" applyAlignment="1">
      <alignment horizontal="center" vertical="center" wrapText="1"/>
    </xf>
    <xf numFmtId="165" fontId="10" fillId="0" borderId="1" xfId="0" applyNumberFormat="1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64" fontId="8" fillId="3" borderId="1" xfId="0" applyNumberFormat="1" applyFont="1" applyFill="1" applyBorder="1"/>
    <xf numFmtId="0" fontId="11" fillId="0" borderId="0" xfId="0" applyFont="1"/>
    <xf numFmtId="164" fontId="8" fillId="3" borderId="1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8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AR" sz="1300" b="1">
                <a:solidFill>
                  <a:sysClr val="windowText" lastClr="000000"/>
                </a:solidFill>
                <a:latin typeface="+mj-lt"/>
              </a:rPr>
              <a:t>PRODUCCIÓN MINERA</a:t>
            </a:r>
            <a:r>
              <a:rPr lang="es-AR" sz="1300" b="1" baseline="0">
                <a:solidFill>
                  <a:sysClr val="windowText" lastClr="000000"/>
                </a:solidFill>
                <a:latin typeface="+mj-lt"/>
              </a:rPr>
              <a:t> </a:t>
            </a:r>
          </a:p>
          <a:p>
            <a:pPr>
              <a:defRPr/>
            </a:pPr>
            <a:r>
              <a:rPr lang="es-AR" sz="1300" b="1" baseline="0">
                <a:solidFill>
                  <a:sysClr val="windowText" lastClr="000000"/>
                </a:solidFill>
                <a:latin typeface="+mj-lt"/>
              </a:rPr>
              <a:t>PROV. DE JUJUY año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alpha val="90000"/>
                </a:schemeClr>
              </a:solidFill>
              <a:ln w="19050">
                <a:solidFill>
                  <a:schemeClr val="accent1">
                    <a:lumMod val="75000"/>
                  </a:schemeClr>
                </a:solidFill>
              </a:ln>
              <a:effectLst>
                <a:innerShdw blurRad="114300">
                  <a:schemeClr val="accent1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2653-430B-B49B-07DA4772C4CB}"/>
              </c:ext>
            </c:extLst>
          </c:dPt>
          <c:dPt>
            <c:idx val="1"/>
            <c:bubble3D val="0"/>
            <c:spPr>
              <a:solidFill>
                <a:schemeClr val="accent2">
                  <a:alpha val="90000"/>
                </a:schemeClr>
              </a:solidFill>
              <a:ln w="19050">
                <a:solidFill>
                  <a:schemeClr val="accent2">
                    <a:lumMod val="75000"/>
                  </a:schemeClr>
                </a:solidFill>
              </a:ln>
              <a:effectLst>
                <a:innerShdw blurRad="114300">
                  <a:schemeClr val="accent2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2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653-430B-B49B-07DA4772C4CB}"/>
              </c:ext>
            </c:extLst>
          </c:dPt>
          <c:dPt>
            <c:idx val="2"/>
            <c:bubble3D val="0"/>
            <c:spPr>
              <a:solidFill>
                <a:schemeClr val="accent3">
                  <a:alpha val="90000"/>
                </a:schemeClr>
              </a:solidFill>
              <a:ln w="19050">
                <a:solidFill>
                  <a:schemeClr val="accent3">
                    <a:lumMod val="75000"/>
                  </a:schemeClr>
                </a:solidFill>
              </a:ln>
              <a:effectLst>
                <a:innerShdw blurRad="114300">
                  <a:schemeClr val="accent3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3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2653-430B-B49B-07DA4772C4CB}"/>
              </c:ext>
            </c:extLst>
          </c:dPt>
          <c:dLbls>
            <c:dLbl>
              <c:idx val="0"/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1"/>
                  </a:solidFill>
                  <a:round/>
                </a:ln>
                <a:effectLst>
                  <a:outerShdw blurRad="50800" dist="38100" dir="2700000" algn="tl" rotWithShape="0">
                    <a:schemeClr val="accent1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1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2-2653-430B-B49B-07DA4772C4CB}"/>
                </c:ext>
              </c:extLst>
            </c:dLbl>
            <c:dLbl>
              <c:idx val="1"/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2"/>
                  </a:solidFill>
                  <a:round/>
                </a:ln>
                <a:effectLst>
                  <a:outerShdw blurRad="50800" dist="38100" dir="2700000" algn="tl" rotWithShape="0">
                    <a:schemeClr val="accent2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2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2653-430B-B49B-07DA4772C4CB}"/>
                </c:ext>
              </c:extLst>
            </c:dLbl>
            <c:dLbl>
              <c:idx val="2"/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3"/>
                  </a:solidFill>
                  <a:round/>
                </a:ln>
                <a:effectLst>
                  <a:outerShdw blurRad="50800" dist="38100" dir="2700000" algn="tl" rotWithShape="0">
                    <a:schemeClr val="accent3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3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s-AR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4-2653-430B-B49B-07DA4772C4CB}"/>
                </c:ext>
              </c:extLst>
            </c:dLbl>
            <c:spPr>
              <a:solidFill>
                <a:sysClr val="window" lastClr="FFFFFF">
                  <a:alpha val="90000"/>
                </a:sysClr>
              </a:solidFill>
              <a:ln w="12700" cap="flat" cmpd="sng" algn="ctr">
                <a:solidFill>
                  <a:srgbClr val="5B9BD5"/>
                </a:solidFill>
                <a:round/>
              </a:ln>
              <a:effectLst>
                <a:outerShdw blurRad="50800" dist="38100" dir="2700000" algn="tl" rotWithShape="0">
                  <a:srgbClr val="5B9BD5">
                    <a:lumMod val="75000"/>
                    <a:alpha val="40000"/>
                  </a:srgbClr>
                </a:outerShdw>
              </a:effectLst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accent1"/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endParaRPr lang="es-A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'Graficos Mineria'!$B$1:$D$1</c:f>
              <c:strCache>
                <c:ptCount val="3"/>
                <c:pt idx="0">
                  <c:v>Minerales metaliferos</c:v>
                </c:pt>
                <c:pt idx="1">
                  <c:v>Minerales no metaliferos</c:v>
                </c:pt>
                <c:pt idx="2">
                  <c:v>Rocas de aplicación</c:v>
                </c:pt>
              </c:strCache>
            </c:strRef>
          </c:cat>
          <c:val>
            <c:numRef>
              <c:f>'Graficos Mineria'!$B$2:$D$2</c:f>
              <c:numCache>
                <c:formatCode>_ * #,##0_ ;_ * \-#,##0_ ;_ * "-"??_ ;_ @_ </c:formatCode>
                <c:ptCount val="3"/>
                <c:pt idx="0">
                  <c:v>45777.003565999999</c:v>
                </c:pt>
                <c:pt idx="1">
                  <c:v>237534.28</c:v>
                </c:pt>
                <c:pt idx="2">
                  <c:v>1166542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53-430B-B49B-07DA4772C4CB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j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accent3">
            <a:lumMod val="60000"/>
            <a:lumOff val="40000"/>
            <a:tint val="66000"/>
            <a:satMod val="160000"/>
          </a:schemeClr>
        </a:gs>
        <a:gs pos="50000">
          <a:schemeClr val="accent3">
            <a:lumMod val="60000"/>
            <a:lumOff val="40000"/>
            <a:tint val="44500"/>
            <a:satMod val="160000"/>
          </a:schemeClr>
        </a:gs>
        <a:gs pos="100000">
          <a:schemeClr val="accent3">
            <a:lumMod val="60000"/>
            <a:lumOff val="40000"/>
            <a:tint val="23500"/>
            <a:satMod val="160000"/>
          </a:schemeClr>
        </a:gs>
      </a:gsLst>
      <a:path path="circle">
        <a:fillToRect l="100000" b="100000"/>
      </a:path>
      <a:tileRect t="-100000" r="-100000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>
                <a:solidFill>
                  <a:schemeClr val="tx1"/>
                </a:solidFill>
              </a:rPr>
              <a:t>Evolución de la producción minera total prov. de Jujuy </a:t>
            </a:r>
          </a:p>
          <a:p>
            <a:pPr>
              <a:defRPr sz="1500"/>
            </a:pPr>
            <a:r>
              <a:rPr lang="en-US" sz="1300">
                <a:solidFill>
                  <a:schemeClr val="tx1"/>
                </a:solidFill>
              </a:rPr>
              <a:t>Años</a:t>
            </a:r>
            <a:r>
              <a:rPr lang="en-US" sz="1300" baseline="0">
                <a:solidFill>
                  <a:schemeClr val="tx1"/>
                </a:solidFill>
              </a:rPr>
              <a:t> </a:t>
            </a:r>
            <a:r>
              <a:rPr lang="en-US" sz="1300">
                <a:solidFill>
                  <a:schemeClr val="tx1"/>
                </a:solidFill>
              </a:rPr>
              <a:t>2004-2020</a:t>
            </a:r>
          </a:p>
        </c:rich>
      </c:tx>
      <c:layout>
        <c:manualLayout>
          <c:xMode val="edge"/>
          <c:yMode val="edge"/>
          <c:x val="0.19497367074398719"/>
          <c:y val="3.67534397264489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'8.2'!$M$3</c:f>
              <c:strCache>
                <c:ptCount val="1"/>
                <c:pt idx="0">
                  <c:v>Producción total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trendline>
            <c:spPr>
              <a:ln w="19050" cap="rnd">
                <a:solidFill>
                  <a:schemeClr val="accent2"/>
                </a:solidFill>
              </a:ln>
              <a:effectLst/>
            </c:spPr>
            <c:trendlineType val="movingAvg"/>
            <c:period val="2"/>
            <c:dispRSqr val="0"/>
            <c:dispEq val="0"/>
          </c:trendline>
          <c:cat>
            <c:numRef>
              <c:f>'8.2'!$A$4:$A$21</c:f>
              <c:numCache>
                <c:formatCode>General</c:formatCode>
                <c:ptCount val="18"/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  <c:pt idx="13">
                  <c:v>2016</c:v>
                </c:pt>
                <c:pt idx="14">
                  <c:v>2017</c:v>
                </c:pt>
                <c:pt idx="15">
                  <c:v>2018</c:v>
                </c:pt>
                <c:pt idx="16">
                  <c:v>2019</c:v>
                </c:pt>
                <c:pt idx="17">
                  <c:v>2020</c:v>
                </c:pt>
              </c:numCache>
            </c:numRef>
          </c:cat>
          <c:val>
            <c:numRef>
              <c:f>'8.2'!$M$4:$M$21</c:f>
              <c:numCache>
                <c:formatCode>_ * #,##0_ ;_ * \-#,##0_ ;_ * "-"??_ ;_ @_ </c:formatCode>
                <c:ptCount val="18"/>
                <c:pt idx="1">
                  <c:v>1263297.834</c:v>
                </c:pt>
                <c:pt idx="2">
                  <c:v>1273933.064581</c:v>
                </c:pt>
                <c:pt idx="3">
                  <c:v>1333553.3298419998</c:v>
                </c:pt>
                <c:pt idx="4">
                  <c:v>1661946.206734</c:v>
                </c:pt>
                <c:pt idx="5">
                  <c:v>1771604.6743431515</c:v>
                </c:pt>
                <c:pt idx="6">
                  <c:v>1541361.5129119565</c:v>
                </c:pt>
                <c:pt idx="7">
                  <c:v>1484192.7308275111</c:v>
                </c:pt>
                <c:pt idx="8">
                  <c:v>1703529.1519777994</c:v>
                </c:pt>
                <c:pt idx="9">
                  <c:v>1590853.2233670959</c:v>
                </c:pt>
                <c:pt idx="10">
                  <c:v>1674128.715523639</c:v>
                </c:pt>
                <c:pt idx="11">
                  <c:v>1572628.2005735806</c:v>
                </c:pt>
                <c:pt idx="12">
                  <c:v>1419471.7827325936</c:v>
                </c:pt>
                <c:pt idx="13">
                  <c:v>1660811.6196794179</c:v>
                </c:pt>
                <c:pt idx="14">
                  <c:v>1623919.4579902776</c:v>
                </c:pt>
                <c:pt idx="15">
                  <c:v>1729317.4703291338</c:v>
                </c:pt>
                <c:pt idx="16">
                  <c:v>1686559.0709899999</c:v>
                </c:pt>
                <c:pt idx="17">
                  <c:v>1449853.2835659999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51-4F7D-A642-C03BED7B23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260990016"/>
        <c:axId val="1260994368"/>
      </c:barChart>
      <c:catAx>
        <c:axId val="1260990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1260994368"/>
        <c:crosses val="autoZero"/>
        <c:auto val="1"/>
        <c:lblAlgn val="ctr"/>
        <c:lblOffset val="100"/>
        <c:noMultiLvlLbl val="0"/>
      </c:catAx>
      <c:valAx>
        <c:axId val="1260994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12609900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3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8100" tIns="19050" rIns="38100" bIns="19050" anchor="ctr" anchorCtr="1">
      <a:spAutoFit/>
    </cs:bodyPr>
  </cs:dataLabel>
  <cs:dataLabelCallout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tx1"/>
    </cs:fontRef>
    <cs:spPr>
      <a:solidFill>
        <a:schemeClr val="phClr">
          <a:alpha val="90000"/>
        </a:schemeClr>
      </a:solidFill>
      <a:ln w="19050">
        <a:solidFill>
          <a:schemeClr val="phClr">
            <a:lumMod val="75000"/>
          </a:schemeClr>
        </a:solidFill>
      </a:ln>
      <a:effectLst>
        <a:innerShdw blurRad="114300">
          <a:schemeClr val="phClr">
            <a:lumMod val="75000"/>
          </a:schemeClr>
        </a:innerShdw>
      </a:effectLst>
      <a:scene3d>
        <a:camera prst="orthographicFront"/>
        <a:lightRig rig="threePt" dir="t"/>
      </a:scene3d>
      <a:sp3d contourW="19050" prstMaterial="flat">
        <a:contourClr>
          <a:schemeClr val="accent4">
            <a:lumMod val="75000"/>
          </a:schemeClr>
        </a:contourClr>
      </a:sp3d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209550</xdr:colOff>
      <xdr:row>0</xdr:row>
      <xdr:rowOff>100012</xdr:rowOff>
    </xdr:from>
    <xdr:to>
      <xdr:col>10</xdr:col>
      <xdr:colOff>209550</xdr:colOff>
      <xdr:row>14</xdr:row>
      <xdr:rowOff>33337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8B8C3145-EE71-4AD2-85E9-3EB76E4C73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76200</xdr:colOff>
      <xdr:row>15</xdr:row>
      <xdr:rowOff>71436</xdr:rowOff>
    </xdr:from>
    <xdr:to>
      <xdr:col>12</xdr:col>
      <xdr:colOff>38100</xdr:colOff>
      <xdr:row>31</xdr:row>
      <xdr:rowOff>133349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8B35D703-9677-4B17-B77A-9DC729C049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workbookViewId="0">
      <pane ySplit="4" topLeftCell="A14" activePane="bottomLeft" state="frozen"/>
      <selection pane="bottomLeft" activeCell="D26" sqref="D26"/>
    </sheetView>
  </sheetViews>
  <sheetFormatPr baseColWidth="10" defaultRowHeight="12" x14ac:dyDescent="0.2"/>
  <cols>
    <col min="1" max="4" width="11.42578125" style="15"/>
    <col min="5" max="5" width="9.42578125" style="15" customWidth="1"/>
    <col min="6" max="13" width="11.42578125" style="15"/>
    <col min="14" max="14" width="6.7109375" style="15" customWidth="1"/>
    <col min="15" max="16384" width="11.42578125" style="15"/>
  </cols>
  <sheetData>
    <row r="1" spans="1:16" ht="17.25" customHeight="1" x14ac:dyDescent="0.2">
      <c r="A1" s="25" t="s">
        <v>34</v>
      </c>
    </row>
    <row r="3" spans="1:16" ht="26.25" customHeight="1" x14ac:dyDescent="0.2">
      <c r="A3" s="28" t="s">
        <v>17</v>
      </c>
      <c r="B3" s="28" t="s">
        <v>22</v>
      </c>
      <c r="C3" s="28"/>
      <c r="D3" s="28"/>
      <c r="E3" s="28"/>
      <c r="F3" s="28"/>
      <c r="G3" s="28" t="s">
        <v>23</v>
      </c>
      <c r="H3" s="28"/>
      <c r="I3" s="28"/>
      <c r="J3" s="28"/>
      <c r="K3" s="28"/>
      <c r="L3" s="23" t="s">
        <v>27</v>
      </c>
      <c r="M3" s="28" t="s">
        <v>30</v>
      </c>
    </row>
    <row r="4" spans="1:16" ht="24" x14ac:dyDescent="0.2">
      <c r="A4" s="28"/>
      <c r="B4" s="23" t="s">
        <v>18</v>
      </c>
      <c r="C4" s="23" t="s">
        <v>19</v>
      </c>
      <c r="D4" s="23" t="s">
        <v>20</v>
      </c>
      <c r="E4" s="23" t="s">
        <v>32</v>
      </c>
      <c r="F4" s="23" t="s">
        <v>31</v>
      </c>
      <c r="G4" s="23" t="s">
        <v>21</v>
      </c>
      <c r="H4" s="23" t="s">
        <v>24</v>
      </c>
      <c r="I4" s="23" t="s">
        <v>25</v>
      </c>
      <c r="J4" s="23" t="s">
        <v>26</v>
      </c>
      <c r="K4" s="23" t="s">
        <v>21</v>
      </c>
      <c r="L4" s="23" t="s">
        <v>21</v>
      </c>
      <c r="M4" s="28"/>
    </row>
    <row r="5" spans="1:16" ht="17.100000000000001" customHeight="1" x14ac:dyDescent="0.2">
      <c r="A5" s="22">
        <v>2004</v>
      </c>
      <c r="B5" s="20">
        <v>25556</v>
      </c>
      <c r="C5" s="20">
        <v>10245</v>
      </c>
      <c r="D5" s="20">
        <v>15.544</v>
      </c>
      <c r="E5" s="20"/>
      <c r="F5" s="20">
        <v>0</v>
      </c>
      <c r="G5" s="26">
        <f>SUM(B5:F5)</f>
        <v>35816.544000000002</v>
      </c>
      <c r="H5" s="20">
        <v>24832</v>
      </c>
      <c r="I5" s="20">
        <v>375</v>
      </c>
      <c r="J5" s="20">
        <v>479516.29</v>
      </c>
      <c r="K5" s="24">
        <f t="shared" ref="K5:K23" si="0">SUM(H5:J5)</f>
        <v>504723.29</v>
      </c>
      <c r="L5" s="24">
        <v>722758</v>
      </c>
      <c r="M5" s="24">
        <f t="shared" ref="M5:M23" si="1">+G5+K5+L5</f>
        <v>1263297.834</v>
      </c>
      <c r="O5" s="18"/>
      <c r="P5" s="16"/>
    </row>
    <row r="6" spans="1:16" ht="17.100000000000001" customHeight="1" x14ac:dyDescent="0.2">
      <c r="A6" s="22">
        <v>2005</v>
      </c>
      <c r="B6" s="20">
        <v>30228</v>
      </c>
      <c r="C6" s="20">
        <v>10212.406999999999</v>
      </c>
      <c r="D6" s="20">
        <v>19.657581000000004</v>
      </c>
      <c r="E6" s="20"/>
      <c r="F6" s="20">
        <v>0</v>
      </c>
      <c r="G6" s="26">
        <f t="shared" ref="G6:G22" si="2">SUM(B6:F6)</f>
        <v>40460.064580999999</v>
      </c>
      <c r="H6" s="20">
        <v>29493</v>
      </c>
      <c r="I6" s="20">
        <v>727</v>
      </c>
      <c r="J6" s="20">
        <v>316021</v>
      </c>
      <c r="K6" s="24">
        <f t="shared" si="0"/>
        <v>346241</v>
      </c>
      <c r="L6" s="24">
        <v>887232</v>
      </c>
      <c r="M6" s="24">
        <f t="shared" si="1"/>
        <v>1273933.064581</v>
      </c>
      <c r="O6" s="18"/>
      <c r="P6" s="16"/>
    </row>
    <row r="7" spans="1:16" ht="17.100000000000001" customHeight="1" x14ac:dyDescent="0.2">
      <c r="A7" s="22">
        <v>2006</v>
      </c>
      <c r="B7" s="20">
        <v>29810</v>
      </c>
      <c r="C7" s="20">
        <v>12064.496000000001</v>
      </c>
      <c r="D7" s="20">
        <v>21.013841999999997</v>
      </c>
      <c r="E7" s="20"/>
      <c r="F7" s="20">
        <v>0</v>
      </c>
      <c r="G7" s="26">
        <f t="shared" si="2"/>
        <v>41895.509841999999</v>
      </c>
      <c r="H7" s="20">
        <v>38256</v>
      </c>
      <c r="I7" s="20">
        <v>352</v>
      </c>
      <c r="J7" s="20">
        <v>248220</v>
      </c>
      <c r="K7" s="24">
        <f t="shared" si="0"/>
        <v>286828</v>
      </c>
      <c r="L7" s="24">
        <v>1004829.82</v>
      </c>
      <c r="M7" s="24">
        <f t="shared" si="1"/>
        <v>1333553.3298419998</v>
      </c>
      <c r="O7" s="18"/>
      <c r="P7" s="16"/>
    </row>
    <row r="8" spans="1:16" ht="17.100000000000001" customHeight="1" x14ac:dyDescent="0.2">
      <c r="A8" s="22">
        <v>2007</v>
      </c>
      <c r="B8" s="20">
        <v>27025.530999999999</v>
      </c>
      <c r="C8" s="20">
        <v>11567.922</v>
      </c>
      <c r="D8" s="20">
        <v>20.753733999999998</v>
      </c>
      <c r="E8" s="20"/>
      <c r="F8" s="20">
        <v>0</v>
      </c>
      <c r="G8" s="26">
        <f t="shared" si="2"/>
        <v>38614.206733999999</v>
      </c>
      <c r="H8" s="20">
        <v>55165</v>
      </c>
      <c r="I8" s="20">
        <v>530</v>
      </c>
      <c r="J8" s="20">
        <v>351265</v>
      </c>
      <c r="K8" s="24">
        <f t="shared" si="0"/>
        <v>406960</v>
      </c>
      <c r="L8" s="24">
        <v>1216372</v>
      </c>
      <c r="M8" s="24">
        <f t="shared" si="1"/>
        <v>1661946.206734</v>
      </c>
      <c r="O8" s="18"/>
      <c r="P8" s="16"/>
    </row>
    <row r="9" spans="1:16" ht="17.100000000000001" customHeight="1" x14ac:dyDescent="0.2">
      <c r="A9" s="22">
        <v>2008</v>
      </c>
      <c r="B9" s="20">
        <v>30544.149999999998</v>
      </c>
      <c r="C9" s="20">
        <v>20727</v>
      </c>
      <c r="D9" s="20">
        <v>41.334343151500001</v>
      </c>
      <c r="E9" s="20"/>
      <c r="F9" s="20">
        <v>0</v>
      </c>
      <c r="G9" s="26">
        <f t="shared" si="2"/>
        <v>51312.484343151496</v>
      </c>
      <c r="H9" s="20">
        <v>62622</v>
      </c>
      <c r="I9" s="20">
        <v>917.5</v>
      </c>
      <c r="J9" s="20">
        <v>411600.19</v>
      </c>
      <c r="K9" s="24">
        <f t="shared" si="0"/>
        <v>475139.69</v>
      </c>
      <c r="L9" s="24">
        <v>1245152.5</v>
      </c>
      <c r="M9" s="24">
        <f t="shared" si="1"/>
        <v>1771604.6743431515</v>
      </c>
      <c r="O9" s="18"/>
      <c r="P9" s="16"/>
    </row>
    <row r="10" spans="1:16" ht="17.100000000000001" customHeight="1" x14ac:dyDescent="0.2">
      <c r="A10" s="22">
        <v>2009</v>
      </c>
      <c r="B10" s="20">
        <v>31456.04</v>
      </c>
      <c r="C10" s="20">
        <v>24414.75</v>
      </c>
      <c r="D10" s="20">
        <v>62.802911956500004</v>
      </c>
      <c r="E10" s="20"/>
      <c r="F10" s="20">
        <v>0</v>
      </c>
      <c r="G10" s="26">
        <f t="shared" si="2"/>
        <v>55933.592911956504</v>
      </c>
      <c r="H10" s="20">
        <v>52323.51</v>
      </c>
      <c r="I10" s="20">
        <v>245</v>
      </c>
      <c r="J10" s="20">
        <v>293471.40999999997</v>
      </c>
      <c r="K10" s="24">
        <f t="shared" si="0"/>
        <v>346039.92</v>
      </c>
      <c r="L10" s="24">
        <v>1139388</v>
      </c>
      <c r="M10" s="24">
        <f t="shared" si="1"/>
        <v>1541361.5129119565</v>
      </c>
      <c r="O10" s="18"/>
      <c r="P10" s="16"/>
    </row>
    <row r="11" spans="1:16" ht="17.100000000000001" customHeight="1" x14ac:dyDescent="0.2">
      <c r="A11" s="22">
        <v>2010</v>
      </c>
      <c r="B11" s="20">
        <v>29825.32</v>
      </c>
      <c r="C11" s="20">
        <v>22318.5</v>
      </c>
      <c r="D11" s="20">
        <v>238.580827511</v>
      </c>
      <c r="E11" s="20"/>
      <c r="F11" s="20">
        <v>0</v>
      </c>
      <c r="G11" s="26">
        <f t="shared" si="2"/>
        <v>52382.400827511003</v>
      </c>
      <c r="H11" s="20">
        <v>49227.98</v>
      </c>
      <c r="I11" s="20">
        <v>305</v>
      </c>
      <c r="J11" s="20">
        <v>244579.35</v>
      </c>
      <c r="K11" s="24">
        <f t="shared" si="0"/>
        <v>294112.33</v>
      </c>
      <c r="L11" s="24">
        <v>1137698</v>
      </c>
      <c r="M11" s="24">
        <f t="shared" si="1"/>
        <v>1484192.7308275111</v>
      </c>
      <c r="O11" s="18"/>
      <c r="P11" s="16"/>
    </row>
    <row r="12" spans="1:16" ht="17.100000000000001" customHeight="1" x14ac:dyDescent="0.2">
      <c r="A12" s="22">
        <v>2011</v>
      </c>
      <c r="B12" s="20">
        <v>39004.57</v>
      </c>
      <c r="C12" s="20">
        <v>26532</v>
      </c>
      <c r="D12" s="20">
        <v>272.51197779950002</v>
      </c>
      <c r="E12" s="20"/>
      <c r="F12" s="20">
        <v>0</v>
      </c>
      <c r="G12" s="26">
        <f t="shared" si="2"/>
        <v>65809.081977799506</v>
      </c>
      <c r="H12" s="20">
        <v>58570.6</v>
      </c>
      <c r="I12" s="20">
        <v>157</v>
      </c>
      <c r="J12" s="20">
        <v>333602.46999999997</v>
      </c>
      <c r="K12" s="24">
        <f t="shared" si="0"/>
        <v>392330.06999999995</v>
      </c>
      <c r="L12" s="24">
        <v>1245390</v>
      </c>
      <c r="M12" s="24">
        <f t="shared" si="1"/>
        <v>1703529.1519777994</v>
      </c>
      <c r="O12" s="18"/>
      <c r="P12" s="16"/>
    </row>
    <row r="13" spans="1:16" ht="17.100000000000001" customHeight="1" x14ac:dyDescent="0.2">
      <c r="A13" s="22">
        <v>2012</v>
      </c>
      <c r="B13" s="20">
        <v>45849.78</v>
      </c>
      <c r="C13" s="20">
        <v>27111.25</v>
      </c>
      <c r="D13" s="20">
        <v>322.103367096</v>
      </c>
      <c r="E13" s="20"/>
      <c r="F13" s="20">
        <v>0</v>
      </c>
      <c r="G13" s="26">
        <f t="shared" si="2"/>
        <v>73283.133367096001</v>
      </c>
      <c r="H13" s="20">
        <v>63045.09</v>
      </c>
      <c r="I13" s="20">
        <v>144</v>
      </c>
      <c r="J13" s="20">
        <v>250447</v>
      </c>
      <c r="K13" s="24">
        <f t="shared" si="0"/>
        <v>313636.08999999997</v>
      </c>
      <c r="L13" s="24">
        <v>1203934</v>
      </c>
      <c r="M13" s="24">
        <f t="shared" si="1"/>
        <v>1590853.2233670959</v>
      </c>
      <c r="O13" s="18"/>
      <c r="P13" s="16"/>
    </row>
    <row r="14" spans="1:16" ht="17.100000000000001" customHeight="1" x14ac:dyDescent="0.2">
      <c r="A14" s="22">
        <v>2013</v>
      </c>
      <c r="B14" s="20">
        <v>53951.47</v>
      </c>
      <c r="C14" s="20">
        <v>28326</v>
      </c>
      <c r="D14" s="20">
        <v>308.495523639</v>
      </c>
      <c r="E14" s="20"/>
      <c r="F14" s="20">
        <v>0</v>
      </c>
      <c r="G14" s="26">
        <f t="shared" si="2"/>
        <v>82585.965523638995</v>
      </c>
      <c r="H14" s="20">
        <v>50441.94</v>
      </c>
      <c r="I14" s="20">
        <v>146</v>
      </c>
      <c r="J14" s="20">
        <v>185818.81</v>
      </c>
      <c r="K14" s="24">
        <f t="shared" si="0"/>
        <v>236406.75</v>
      </c>
      <c r="L14" s="24">
        <v>1355136</v>
      </c>
      <c r="M14" s="24">
        <f t="shared" si="1"/>
        <v>1674128.715523639</v>
      </c>
      <c r="O14" s="18"/>
      <c r="P14" s="16"/>
    </row>
    <row r="15" spans="1:16" ht="17.100000000000001" customHeight="1" x14ac:dyDescent="0.2">
      <c r="A15" s="22">
        <v>2014</v>
      </c>
      <c r="B15" s="20">
        <v>57771.729999999996</v>
      </c>
      <c r="C15" s="20">
        <v>29847</v>
      </c>
      <c r="D15" s="20">
        <v>321.15057358050001</v>
      </c>
      <c r="E15" s="20"/>
      <c r="F15" s="20">
        <v>0</v>
      </c>
      <c r="G15" s="26">
        <f t="shared" si="2"/>
        <v>87939.880573580493</v>
      </c>
      <c r="H15" s="20">
        <v>57462.1</v>
      </c>
      <c r="I15" s="20">
        <v>161.11000000000001</v>
      </c>
      <c r="J15" s="20">
        <v>140189</v>
      </c>
      <c r="K15" s="24">
        <f t="shared" si="0"/>
        <v>197812.21</v>
      </c>
      <c r="L15" s="24">
        <v>1286876.1100000001</v>
      </c>
      <c r="M15" s="24">
        <f t="shared" si="1"/>
        <v>1572628.2005735806</v>
      </c>
      <c r="O15" s="18"/>
      <c r="P15" s="16"/>
    </row>
    <row r="16" spans="1:16" ht="17.100000000000001" customHeight="1" x14ac:dyDescent="0.2">
      <c r="A16" s="22">
        <v>2015</v>
      </c>
      <c r="B16" s="20">
        <v>35019.49</v>
      </c>
      <c r="C16" s="20">
        <v>31362.5</v>
      </c>
      <c r="D16" s="20">
        <v>374.55273259350002</v>
      </c>
      <c r="E16" s="20"/>
      <c r="F16" s="20">
        <v>1726</v>
      </c>
      <c r="G16" s="26">
        <f t="shared" si="2"/>
        <v>68482.542732593487</v>
      </c>
      <c r="H16" s="20">
        <v>94742</v>
      </c>
      <c r="I16" s="20">
        <v>44.120000000000005</v>
      </c>
      <c r="J16" s="20">
        <v>118759</v>
      </c>
      <c r="K16" s="24">
        <f t="shared" si="0"/>
        <v>213545.12</v>
      </c>
      <c r="L16" s="24">
        <v>1137444.1200000001</v>
      </c>
      <c r="M16" s="24">
        <f t="shared" si="1"/>
        <v>1419471.7827325936</v>
      </c>
      <c r="O16" s="18"/>
      <c r="P16" s="16"/>
    </row>
    <row r="17" spans="1:16" ht="17.100000000000001" customHeight="1" x14ac:dyDescent="0.2">
      <c r="A17" s="22">
        <v>2016</v>
      </c>
      <c r="B17" s="20">
        <v>22331.26</v>
      </c>
      <c r="C17" s="20">
        <v>28556.25</v>
      </c>
      <c r="D17" s="20">
        <v>373.38967941799996</v>
      </c>
      <c r="E17" s="20"/>
      <c r="F17" s="20">
        <v>11845</v>
      </c>
      <c r="G17" s="26">
        <f t="shared" si="2"/>
        <v>63105.899679417991</v>
      </c>
      <c r="H17" s="20">
        <v>175297.72</v>
      </c>
      <c r="I17" s="20">
        <v>0</v>
      </c>
      <c r="J17" s="20">
        <v>90648</v>
      </c>
      <c r="K17" s="24">
        <f t="shared" si="0"/>
        <v>265945.71999999997</v>
      </c>
      <c r="L17" s="24">
        <v>1331760</v>
      </c>
      <c r="M17" s="24">
        <f t="shared" si="1"/>
        <v>1660811.6196794179</v>
      </c>
      <c r="O17" s="18"/>
      <c r="P17" s="16"/>
    </row>
    <row r="18" spans="1:16" ht="17.100000000000001" customHeight="1" x14ac:dyDescent="0.2">
      <c r="A18" s="22">
        <v>2017</v>
      </c>
      <c r="B18" s="20">
        <v>22998.149999999998</v>
      </c>
      <c r="C18" s="20">
        <v>40427</v>
      </c>
      <c r="D18" s="20">
        <v>258.94799027750003</v>
      </c>
      <c r="E18" s="20"/>
      <c r="F18" s="20">
        <v>11422</v>
      </c>
      <c r="G18" s="26">
        <f t="shared" si="2"/>
        <v>75106.097990277485</v>
      </c>
      <c r="H18" s="20">
        <v>105105.36</v>
      </c>
      <c r="I18" s="20">
        <v>0</v>
      </c>
      <c r="J18" s="20">
        <v>7938</v>
      </c>
      <c r="K18" s="24">
        <f t="shared" si="0"/>
        <v>113043.36</v>
      </c>
      <c r="L18" s="24">
        <v>1435770</v>
      </c>
      <c r="M18" s="24">
        <f t="shared" si="1"/>
        <v>1623919.4579902776</v>
      </c>
      <c r="O18" s="18"/>
      <c r="P18" s="16"/>
    </row>
    <row r="19" spans="1:16" ht="17.100000000000001" customHeight="1" x14ac:dyDescent="0.2">
      <c r="A19" s="22">
        <v>2018</v>
      </c>
      <c r="B19" s="20">
        <v>22727.643910352999</v>
      </c>
      <c r="C19" s="20">
        <v>28679.200645675002</v>
      </c>
      <c r="D19" s="20">
        <v>164.05577310577499</v>
      </c>
      <c r="E19" s="20"/>
      <c r="F19" s="20">
        <v>12444</v>
      </c>
      <c r="G19" s="26">
        <f t="shared" si="2"/>
        <v>64014.900329133779</v>
      </c>
      <c r="H19" s="20">
        <v>115709.57</v>
      </c>
      <c r="I19" s="20">
        <v>0</v>
      </c>
      <c r="J19" s="20">
        <v>122850</v>
      </c>
      <c r="K19" s="24">
        <f t="shared" si="0"/>
        <v>238559.57</v>
      </c>
      <c r="L19" s="24">
        <v>1426743</v>
      </c>
      <c r="M19" s="24">
        <f t="shared" si="1"/>
        <v>1729317.4703291338</v>
      </c>
      <c r="O19" s="18"/>
      <c r="P19" s="16"/>
    </row>
    <row r="20" spans="1:16" ht="17.100000000000001" customHeight="1" x14ac:dyDescent="0.2">
      <c r="A20" s="22">
        <v>2019</v>
      </c>
      <c r="B20" s="20">
        <v>19392</v>
      </c>
      <c r="C20" s="20">
        <v>42957</v>
      </c>
      <c r="D20" s="20">
        <v>274</v>
      </c>
      <c r="E20" s="21">
        <f>990/1000000</f>
        <v>9.8999999999999999E-4</v>
      </c>
      <c r="F20" s="20">
        <v>13224</v>
      </c>
      <c r="G20" s="26">
        <f t="shared" si="2"/>
        <v>75847.00099</v>
      </c>
      <c r="H20" s="20">
        <v>112294.07</v>
      </c>
      <c r="I20" s="20">
        <v>0</v>
      </c>
      <c r="J20" s="20">
        <v>181818</v>
      </c>
      <c r="K20" s="24">
        <f t="shared" si="0"/>
        <v>294112.07</v>
      </c>
      <c r="L20" s="24">
        <v>1316600</v>
      </c>
      <c r="M20" s="24">
        <f t="shared" si="1"/>
        <v>1686559.0709899999</v>
      </c>
      <c r="O20" s="18"/>
      <c r="P20" s="16"/>
    </row>
    <row r="21" spans="1:16" ht="17.100000000000001" customHeight="1" x14ac:dyDescent="0.2">
      <c r="A21" s="22">
        <v>2020</v>
      </c>
      <c r="B21" s="20">
        <v>11288</v>
      </c>
      <c r="C21" s="20">
        <v>22993.000000000004</v>
      </c>
      <c r="D21" s="20">
        <v>174</v>
      </c>
      <c r="E21" s="21">
        <f>3566/1000000</f>
        <v>3.5660000000000002E-3</v>
      </c>
      <c r="F21" s="20">
        <v>11322</v>
      </c>
      <c r="G21" s="26">
        <f t="shared" si="2"/>
        <v>45777.003565999999</v>
      </c>
      <c r="H21" s="20">
        <v>102930.28</v>
      </c>
      <c r="I21" s="20">
        <v>0</v>
      </c>
      <c r="J21" s="20">
        <v>134604</v>
      </c>
      <c r="K21" s="24">
        <f t="shared" si="0"/>
        <v>237534.28</v>
      </c>
      <c r="L21" s="24">
        <v>1166542</v>
      </c>
      <c r="M21" s="24">
        <f t="shared" si="1"/>
        <v>1449853.2835659999</v>
      </c>
      <c r="O21" s="18"/>
      <c r="P21" s="16"/>
    </row>
    <row r="22" spans="1:16" ht="17.100000000000001" customHeight="1" x14ac:dyDescent="0.2">
      <c r="A22" s="22">
        <v>2021</v>
      </c>
      <c r="B22" s="20">
        <v>13377.018400000001</v>
      </c>
      <c r="C22" s="20">
        <v>16267.828000000001</v>
      </c>
      <c r="D22" s="20">
        <v>241</v>
      </c>
      <c r="E22" s="21">
        <f>11112/1000000</f>
        <v>1.1112E-2</v>
      </c>
      <c r="F22" s="20">
        <v>12978</v>
      </c>
      <c r="G22" s="26">
        <f t="shared" si="2"/>
        <v>42863.857512000002</v>
      </c>
      <c r="H22" s="20">
        <v>112536.41</v>
      </c>
      <c r="I22" s="20">
        <v>0</v>
      </c>
      <c r="J22" s="20">
        <v>188868</v>
      </c>
      <c r="K22" s="24">
        <f t="shared" si="0"/>
        <v>301404.41000000003</v>
      </c>
      <c r="L22" s="24">
        <v>2118558</v>
      </c>
      <c r="M22" s="24">
        <f t="shared" si="1"/>
        <v>2462826.2675120002</v>
      </c>
      <c r="O22" s="18"/>
      <c r="P22" s="16"/>
    </row>
    <row r="23" spans="1:16" ht="17.100000000000001" customHeight="1" x14ac:dyDescent="0.2">
      <c r="A23" s="22">
        <v>2022</v>
      </c>
      <c r="B23" s="20">
        <v>3894</v>
      </c>
      <c r="C23" s="20">
        <v>18596</v>
      </c>
      <c r="D23" s="20">
        <v>254</v>
      </c>
      <c r="E23" s="21">
        <v>8.2590000000000007E-3</v>
      </c>
      <c r="F23" s="20">
        <v>14952</v>
      </c>
      <c r="G23" s="26">
        <f>SUM(B23:F23)</f>
        <v>37696.008258999995</v>
      </c>
      <c r="H23" s="20">
        <v>109892.81</v>
      </c>
      <c r="I23" s="20">
        <v>0</v>
      </c>
      <c r="J23" s="20">
        <v>164124</v>
      </c>
      <c r="K23" s="24">
        <f t="shared" si="0"/>
        <v>274016.81</v>
      </c>
      <c r="L23" s="24">
        <v>1162685</v>
      </c>
      <c r="M23" s="24">
        <f t="shared" si="1"/>
        <v>1474397.8182589998</v>
      </c>
    </row>
    <row r="24" spans="1:16" ht="17.100000000000001" customHeight="1" x14ac:dyDescent="0.2">
      <c r="A24" s="22">
        <v>2023</v>
      </c>
      <c r="B24" s="20">
        <v>8703</v>
      </c>
      <c r="C24" s="20">
        <v>32394</v>
      </c>
      <c r="D24" s="20">
        <v>322</v>
      </c>
      <c r="E24" s="21">
        <v>5.6350000000000003E-3</v>
      </c>
      <c r="F24" s="20">
        <v>18343</v>
      </c>
      <c r="G24" s="26">
        <f>SUM(B24:F24)</f>
        <v>59762.005635000001</v>
      </c>
      <c r="H24" s="20">
        <v>139782</v>
      </c>
      <c r="I24" s="20">
        <v>0</v>
      </c>
      <c r="J24" s="20">
        <v>258661</v>
      </c>
      <c r="K24" s="24">
        <f t="shared" ref="K24:K25" si="3">SUM(H24:J24)</f>
        <v>398443</v>
      </c>
      <c r="L24" s="24">
        <v>1668913</v>
      </c>
      <c r="M24" s="24">
        <f>+G24+K24+L24</f>
        <v>2127118.0056349998</v>
      </c>
    </row>
    <row r="25" spans="1:16" ht="17.100000000000001" customHeight="1" x14ac:dyDescent="0.2">
      <c r="A25" s="22">
        <v>2024</v>
      </c>
      <c r="B25" s="20">
        <v>4762</v>
      </c>
      <c r="C25" s="20">
        <v>38087</v>
      </c>
      <c r="D25" s="20">
        <v>356.91243449174999</v>
      </c>
      <c r="E25" s="21">
        <v>1.0871E-2</v>
      </c>
      <c r="F25" s="20">
        <v>35240</v>
      </c>
      <c r="G25" s="26">
        <f>SUM(B25:F25)</f>
        <v>78445.923305491742</v>
      </c>
      <c r="H25" s="20">
        <v>134321</v>
      </c>
      <c r="I25" s="20">
        <v>0</v>
      </c>
      <c r="J25" s="20">
        <v>190371</v>
      </c>
      <c r="K25" s="24">
        <f t="shared" si="3"/>
        <v>324692</v>
      </c>
      <c r="L25" s="24">
        <v>1156692</v>
      </c>
      <c r="M25" s="24">
        <f>+G25+K25+L25</f>
        <v>1559829.9233054917</v>
      </c>
    </row>
    <row r="26" spans="1:16" ht="17.100000000000001" customHeight="1" x14ac:dyDescent="0.2">
      <c r="A26" s="19"/>
      <c r="B26" s="16"/>
      <c r="C26" s="16"/>
      <c r="D26" s="16"/>
      <c r="E26" s="16"/>
      <c r="G26" s="27"/>
    </row>
    <row r="27" spans="1:16" ht="15.95" customHeight="1" x14ac:dyDescent="0.2">
      <c r="A27" s="17" t="s">
        <v>33</v>
      </c>
      <c r="B27" s="16"/>
      <c r="C27" s="16"/>
      <c r="D27" s="16"/>
      <c r="E27" s="16"/>
    </row>
    <row r="28" spans="1:16" ht="15.95" customHeight="1" x14ac:dyDescent="0.2"/>
    <row r="29" spans="1:16" ht="15.95" customHeight="1" x14ac:dyDescent="0.2"/>
    <row r="30" spans="1:16" ht="15.95" customHeight="1" x14ac:dyDescent="0.2"/>
    <row r="31" spans="1:16" ht="15.95" customHeight="1" x14ac:dyDescent="0.2"/>
    <row r="32" spans="1:16" ht="15.95" customHeight="1" x14ac:dyDescent="0.2"/>
    <row r="33" ht="15.95" customHeight="1" x14ac:dyDescent="0.2"/>
    <row r="34" ht="15.95" customHeight="1" x14ac:dyDescent="0.2"/>
  </sheetData>
  <mergeCells count="4">
    <mergeCell ref="B3:F3"/>
    <mergeCell ref="A3:A4"/>
    <mergeCell ref="G3:K3"/>
    <mergeCell ref="M3:M4"/>
  </mergeCells>
  <pageMargins left="0.7" right="0.7" top="0.75" bottom="0.75" header="0.3" footer="0.3"/>
  <pageSetup paperSize="9" orientation="portrait" r:id="rId1"/>
  <ignoredErrors>
    <ignoredError sqref="F28 G5:G23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8"/>
  <sheetViews>
    <sheetView topLeftCell="B1" workbookViewId="0">
      <selection activeCell="B4" sqref="B4"/>
    </sheetView>
  </sheetViews>
  <sheetFormatPr baseColWidth="10" defaultRowHeight="15" x14ac:dyDescent="0.25"/>
  <cols>
    <col min="1" max="1" width="11.5703125" style="5"/>
    <col min="2" max="2" width="14.42578125" customWidth="1"/>
    <col min="3" max="3" width="13.7109375" customWidth="1"/>
    <col min="11" max="11" width="13.140625" customWidth="1"/>
    <col min="12" max="12" width="11.5703125" bestFit="1" customWidth="1"/>
    <col min="13" max="13" width="11.7109375" bestFit="1" customWidth="1"/>
    <col min="14" max="14" width="14" customWidth="1"/>
    <col min="15" max="15" width="12.140625" customWidth="1"/>
  </cols>
  <sheetData>
    <row r="1" spans="1:16" ht="33.75" customHeight="1" x14ac:dyDescent="0.25">
      <c r="A1" s="7" t="s">
        <v>0</v>
      </c>
      <c r="B1" s="6"/>
      <c r="C1" s="6"/>
      <c r="D1" s="6"/>
      <c r="E1" s="6"/>
    </row>
    <row r="2" spans="1:16" ht="33.75" customHeight="1" x14ac:dyDescent="0.25">
      <c r="A2" s="1"/>
      <c r="B2" s="1"/>
      <c r="C2" s="1"/>
      <c r="D2" s="1"/>
      <c r="E2" s="1"/>
    </row>
    <row r="3" spans="1:16" s="11" customFormat="1" ht="51" x14ac:dyDescent="0.25">
      <c r="A3" s="9" t="s">
        <v>1</v>
      </c>
      <c r="B3" s="10" t="s">
        <v>2</v>
      </c>
      <c r="C3" s="10" t="s">
        <v>3</v>
      </c>
      <c r="D3" s="8" t="s">
        <v>4</v>
      </c>
      <c r="E3" s="8" t="s">
        <v>5</v>
      </c>
      <c r="F3" s="10" t="s">
        <v>6</v>
      </c>
      <c r="G3" s="9" t="s">
        <v>16</v>
      </c>
      <c r="H3" s="9" t="s">
        <v>15</v>
      </c>
      <c r="I3" s="8" t="s">
        <v>14</v>
      </c>
      <c r="J3" s="10" t="s">
        <v>7</v>
      </c>
      <c r="K3" s="8" t="s">
        <v>8</v>
      </c>
      <c r="L3" s="8" t="s">
        <v>12</v>
      </c>
      <c r="M3" s="9" t="s">
        <v>13</v>
      </c>
      <c r="N3" s="10" t="s">
        <v>9</v>
      </c>
      <c r="O3" s="8" t="s">
        <v>10</v>
      </c>
      <c r="P3" s="8" t="s">
        <v>11</v>
      </c>
    </row>
    <row r="4" spans="1:16" x14ac:dyDescent="0.25">
      <c r="A4" s="2">
        <v>2004</v>
      </c>
      <c r="B4" s="3">
        <f>C4+F4+J4+N4</f>
        <v>2200628.801</v>
      </c>
      <c r="C4" s="3">
        <f>D4+E4</f>
        <v>59403.32</v>
      </c>
      <c r="D4" s="4">
        <v>11042</v>
      </c>
      <c r="E4" s="4">
        <v>48361.32</v>
      </c>
      <c r="F4" s="3">
        <f>G4+H4+I4</f>
        <v>504348.31900000002</v>
      </c>
      <c r="G4" s="4">
        <v>479516.299</v>
      </c>
      <c r="H4" s="4">
        <v>24832.02</v>
      </c>
      <c r="I4" s="4">
        <v>0</v>
      </c>
      <c r="J4" s="3">
        <f>K4+L4+M4</f>
        <v>1607214</v>
      </c>
      <c r="K4" s="4">
        <v>1238959</v>
      </c>
      <c r="L4" s="4">
        <v>375</v>
      </c>
      <c r="M4" s="4">
        <v>367880</v>
      </c>
      <c r="N4" s="3">
        <f>O4+P4</f>
        <v>29663.162</v>
      </c>
      <c r="O4" s="4">
        <v>25248.752</v>
      </c>
      <c r="P4" s="4">
        <v>4414.41</v>
      </c>
    </row>
    <row r="5" spans="1:16" x14ac:dyDescent="0.25">
      <c r="A5" s="2">
        <v>2005</v>
      </c>
      <c r="B5" s="3">
        <f t="shared" ref="B5:B18" si="0">C5+F5+J5+N5</f>
        <v>3800251.2046666667</v>
      </c>
      <c r="C5" s="3">
        <f t="shared" ref="C5:C18" si="1">D5+E5</f>
        <v>71918.752999999997</v>
      </c>
      <c r="D5" s="4">
        <v>14297.027999999998</v>
      </c>
      <c r="E5" s="4">
        <v>57621.725000000006</v>
      </c>
      <c r="F5" s="3">
        <f t="shared" ref="F5:F18" si="2">G5+H5+I5</f>
        <v>345514.03166666662</v>
      </c>
      <c r="G5" s="4">
        <v>316021.18166666664</v>
      </c>
      <c r="H5" s="4">
        <v>29492.85</v>
      </c>
      <c r="I5" s="4">
        <v>0</v>
      </c>
      <c r="J5" s="3">
        <f t="shared" ref="J5:J18" si="3">K5+L5+M5</f>
        <v>3354342</v>
      </c>
      <c r="K5" s="4">
        <v>1512685</v>
      </c>
      <c r="L5" s="4">
        <v>727</v>
      </c>
      <c r="M5" s="4">
        <v>1840930</v>
      </c>
      <c r="N5" s="3">
        <f t="shared" ref="N5:N18" si="4">O5+P5</f>
        <v>28476.42</v>
      </c>
      <c r="O5" s="4">
        <v>25195.43</v>
      </c>
      <c r="P5" s="4">
        <v>3280.99</v>
      </c>
    </row>
    <row r="6" spans="1:16" x14ac:dyDescent="0.25">
      <c r="A6" s="2">
        <v>2006</v>
      </c>
      <c r="B6" s="3">
        <f t="shared" si="0"/>
        <v>2550993.2213333338</v>
      </c>
      <c r="C6" s="3">
        <f t="shared" si="1"/>
        <v>71918.752999999997</v>
      </c>
      <c r="D6" s="4">
        <v>14297.027999999998</v>
      </c>
      <c r="E6" s="4">
        <v>57621.725000000006</v>
      </c>
      <c r="F6" s="3">
        <f t="shared" si="2"/>
        <v>286476.66333333333</v>
      </c>
      <c r="G6" s="4">
        <v>248220.31</v>
      </c>
      <c r="H6" s="4">
        <v>38256.353333333333</v>
      </c>
      <c r="I6" s="4">
        <v>0</v>
      </c>
      <c r="J6" s="3">
        <f t="shared" si="3"/>
        <v>2165756.8200000003</v>
      </c>
      <c r="K6" s="4">
        <v>1787664.82</v>
      </c>
      <c r="L6" s="4">
        <v>352</v>
      </c>
      <c r="M6" s="4">
        <v>377740</v>
      </c>
      <c r="N6" s="3">
        <f t="shared" si="4"/>
        <v>26840.985000000004</v>
      </c>
      <c r="O6" s="4">
        <v>23627.765000000003</v>
      </c>
      <c r="P6" s="4">
        <v>3213.22</v>
      </c>
    </row>
    <row r="7" spans="1:16" x14ac:dyDescent="0.25">
      <c r="A7" s="2">
        <v>2007</v>
      </c>
      <c r="B7" s="3">
        <f t="shared" si="0"/>
        <v>2927646.7293333337</v>
      </c>
      <c r="C7" s="3">
        <f t="shared" si="1"/>
        <v>94665.368999999992</v>
      </c>
      <c r="D7" s="4">
        <v>36584.89499999999</v>
      </c>
      <c r="E7" s="4">
        <v>58080.474000000002</v>
      </c>
      <c r="F7" s="3">
        <f t="shared" si="2"/>
        <v>406430.43333333335</v>
      </c>
      <c r="G7" s="4">
        <v>351265.17</v>
      </c>
      <c r="H7" s="4">
        <v>55165.263333333336</v>
      </c>
      <c r="I7" s="4">
        <v>0</v>
      </c>
      <c r="J7" s="3">
        <f t="shared" si="3"/>
        <v>2401664</v>
      </c>
      <c r="K7" s="4">
        <v>2102444</v>
      </c>
      <c r="L7" s="4">
        <v>530</v>
      </c>
      <c r="M7" s="4">
        <v>298690</v>
      </c>
      <c r="N7" s="3">
        <f t="shared" si="4"/>
        <v>24886.927</v>
      </c>
      <c r="O7" s="4">
        <v>21515.379000000001</v>
      </c>
      <c r="P7" s="4">
        <v>3371.5480000000002</v>
      </c>
    </row>
    <row r="8" spans="1:16" x14ac:dyDescent="0.25">
      <c r="A8" s="2">
        <v>2008</v>
      </c>
      <c r="B8" s="3">
        <f t="shared" si="0"/>
        <v>2962710.0186666669</v>
      </c>
      <c r="C8" s="3">
        <f t="shared" si="1"/>
        <v>96929.042000000001</v>
      </c>
      <c r="D8" s="4">
        <v>29127.262000000002</v>
      </c>
      <c r="E8" s="4">
        <v>67801.78</v>
      </c>
      <c r="F8" s="3">
        <f t="shared" si="2"/>
        <v>484183.52666666667</v>
      </c>
      <c r="G8" s="4">
        <v>421858.23333333334</v>
      </c>
      <c r="H8" s="4">
        <v>62325.293333333335</v>
      </c>
      <c r="I8" s="4">
        <v>0</v>
      </c>
      <c r="J8" s="3">
        <f t="shared" si="3"/>
        <v>2357267.5</v>
      </c>
      <c r="K8" s="4">
        <v>2126850</v>
      </c>
      <c r="L8" s="4">
        <v>917.5</v>
      </c>
      <c r="M8" s="4">
        <v>229500</v>
      </c>
      <c r="N8" s="3">
        <f t="shared" si="4"/>
        <v>24329.95</v>
      </c>
      <c r="O8" s="4">
        <v>20817.88</v>
      </c>
      <c r="P8" s="4">
        <v>3512.07</v>
      </c>
    </row>
    <row r="9" spans="1:16" x14ac:dyDescent="0.25">
      <c r="A9" s="2">
        <v>2009</v>
      </c>
      <c r="B9" s="3">
        <f t="shared" si="0"/>
        <v>2671117.7816666667</v>
      </c>
      <c r="C9" s="3">
        <f t="shared" si="1"/>
        <v>106612.516</v>
      </c>
      <c r="D9" s="4">
        <v>43703.516000000003</v>
      </c>
      <c r="E9" s="4">
        <v>62909</v>
      </c>
      <c r="F9" s="3">
        <f t="shared" si="2"/>
        <v>353219.87166666664</v>
      </c>
      <c r="G9" s="4">
        <v>301378.86499999999</v>
      </c>
      <c r="H9" s="4">
        <v>51841.006666666668</v>
      </c>
      <c r="I9" s="4">
        <v>0</v>
      </c>
      <c r="J9" s="3">
        <f t="shared" si="3"/>
        <v>2189961</v>
      </c>
      <c r="K9" s="4">
        <v>2022096</v>
      </c>
      <c r="L9" s="4">
        <v>245</v>
      </c>
      <c r="M9" s="4">
        <v>167620</v>
      </c>
      <c r="N9" s="3">
        <f t="shared" si="4"/>
        <v>21324.394</v>
      </c>
      <c r="O9" s="4">
        <v>17893.75</v>
      </c>
      <c r="P9" s="4">
        <v>3430.6440000000002</v>
      </c>
    </row>
    <row r="10" spans="1:16" x14ac:dyDescent="0.25">
      <c r="A10" s="2">
        <v>2010</v>
      </c>
      <c r="B10" s="3">
        <f t="shared" si="0"/>
        <v>2785853.8319999999</v>
      </c>
      <c r="C10" s="3">
        <f t="shared" si="1"/>
        <v>100457.21799999999</v>
      </c>
      <c r="D10" s="4">
        <v>39589.039000000004</v>
      </c>
      <c r="E10" s="4">
        <v>60868.178999999989</v>
      </c>
      <c r="F10" s="3">
        <f t="shared" si="2"/>
        <v>309777.08</v>
      </c>
      <c r="G10" s="4">
        <v>260803.6</v>
      </c>
      <c r="H10" s="4">
        <v>48973.479999999996</v>
      </c>
      <c r="I10" s="4">
        <v>0</v>
      </c>
      <c r="J10" s="3">
        <f t="shared" si="3"/>
        <v>2351451</v>
      </c>
      <c r="K10" s="4">
        <v>2190836</v>
      </c>
      <c r="L10" s="4">
        <v>305</v>
      </c>
      <c r="M10" s="4">
        <v>160310</v>
      </c>
      <c r="N10" s="3">
        <f t="shared" si="4"/>
        <v>24168.534</v>
      </c>
      <c r="O10" s="4">
        <v>21161.67</v>
      </c>
      <c r="P10" s="4">
        <v>3006.864</v>
      </c>
    </row>
    <row r="11" spans="1:16" x14ac:dyDescent="0.25">
      <c r="A11" s="2">
        <v>2011</v>
      </c>
      <c r="B11" s="3">
        <f t="shared" si="0"/>
        <v>2885948.0746666668</v>
      </c>
      <c r="C11" s="3">
        <f t="shared" si="1"/>
        <v>118400.042</v>
      </c>
      <c r="D11" s="4">
        <v>47558.351999999999</v>
      </c>
      <c r="E11" s="4">
        <v>70841.69</v>
      </c>
      <c r="F11" s="3">
        <f t="shared" si="2"/>
        <v>394849.48666666663</v>
      </c>
      <c r="G11" s="4">
        <v>334722.46999999997</v>
      </c>
      <c r="H11" s="4">
        <v>60127.016666666663</v>
      </c>
      <c r="I11" s="4">
        <v>0</v>
      </c>
      <c r="J11" s="3">
        <f t="shared" si="3"/>
        <v>2354263</v>
      </c>
      <c r="K11" s="4">
        <v>2117296</v>
      </c>
      <c r="L11" s="4">
        <v>157</v>
      </c>
      <c r="M11" s="4">
        <v>236810</v>
      </c>
      <c r="N11" s="3">
        <f t="shared" si="4"/>
        <v>18435.545999999998</v>
      </c>
      <c r="O11" s="4">
        <v>16473.531999999999</v>
      </c>
      <c r="P11" s="4">
        <v>1962.0140000000001</v>
      </c>
    </row>
    <row r="12" spans="1:16" x14ac:dyDescent="0.25">
      <c r="A12" s="2">
        <v>2012</v>
      </c>
      <c r="B12" s="3">
        <f t="shared" si="0"/>
        <v>2576248.2873333334</v>
      </c>
      <c r="C12" s="3">
        <f t="shared" si="1"/>
        <v>130466.413</v>
      </c>
      <c r="D12" s="4">
        <v>49279.183000000005</v>
      </c>
      <c r="E12" s="4">
        <v>81187.23</v>
      </c>
      <c r="F12" s="3">
        <f t="shared" si="2"/>
        <v>312652.59333333332</v>
      </c>
      <c r="G12" s="4">
        <v>250447</v>
      </c>
      <c r="H12" s="4">
        <v>62205.593333333331</v>
      </c>
      <c r="I12" s="4">
        <v>0</v>
      </c>
      <c r="J12" s="3">
        <f t="shared" si="3"/>
        <v>2112754</v>
      </c>
      <c r="K12" s="4">
        <v>2003130</v>
      </c>
      <c r="L12" s="4">
        <v>144</v>
      </c>
      <c r="M12" s="4">
        <v>109480</v>
      </c>
      <c r="N12" s="3">
        <f t="shared" si="4"/>
        <v>20375.280999999999</v>
      </c>
      <c r="O12" s="4">
        <v>17880.516</v>
      </c>
      <c r="P12" s="4">
        <v>2494.7650000000003</v>
      </c>
    </row>
    <row r="13" spans="1:16" x14ac:dyDescent="0.25">
      <c r="A13" s="2">
        <v>2013</v>
      </c>
      <c r="B13" s="3">
        <f t="shared" si="0"/>
        <v>2612089.9500000002</v>
      </c>
      <c r="C13" s="3">
        <f t="shared" si="1"/>
        <v>134570.378</v>
      </c>
      <c r="D13" s="4">
        <v>53378.218000000001</v>
      </c>
      <c r="E13" s="4">
        <v>81192.160000000003</v>
      </c>
      <c r="F13" s="3">
        <f t="shared" si="2"/>
        <v>236347.41</v>
      </c>
      <c r="G13" s="4">
        <v>185818.81</v>
      </c>
      <c r="H13" s="4">
        <v>50528.6</v>
      </c>
      <c r="I13" s="4">
        <v>0</v>
      </c>
      <c r="J13" s="3">
        <f t="shared" si="3"/>
        <v>2224206</v>
      </c>
      <c r="K13" s="4">
        <v>2224060</v>
      </c>
      <c r="L13" s="4">
        <v>146</v>
      </c>
      <c r="M13" s="4">
        <v>0</v>
      </c>
      <c r="N13" s="3">
        <f t="shared" si="4"/>
        <v>16966.162</v>
      </c>
      <c r="O13" s="4">
        <v>15422.547</v>
      </c>
      <c r="P13" s="4">
        <v>1543.6149999999998</v>
      </c>
    </row>
    <row r="14" spans="1:16" x14ac:dyDescent="0.25">
      <c r="A14" s="2">
        <v>2014</v>
      </c>
      <c r="B14" s="3">
        <f t="shared" si="0"/>
        <v>2369077.0870000003</v>
      </c>
      <c r="C14" s="3">
        <f t="shared" si="1"/>
        <v>144672.43</v>
      </c>
      <c r="D14" s="4">
        <v>58501.07</v>
      </c>
      <c r="E14" s="4">
        <v>86171.36</v>
      </c>
      <c r="F14" s="3">
        <f t="shared" si="2"/>
        <v>203113.60000000001</v>
      </c>
      <c r="G14" s="4">
        <v>140188.5</v>
      </c>
      <c r="H14" s="4">
        <v>62925.1</v>
      </c>
      <c r="I14" s="4">
        <v>0</v>
      </c>
      <c r="J14" s="3">
        <f t="shared" si="3"/>
        <v>2004421.11</v>
      </c>
      <c r="K14" s="4">
        <v>2004260</v>
      </c>
      <c r="L14" s="4">
        <v>161.11000000000001</v>
      </c>
      <c r="M14" s="4">
        <v>0</v>
      </c>
      <c r="N14" s="3">
        <f t="shared" si="4"/>
        <v>16869.947</v>
      </c>
      <c r="O14" s="4">
        <v>14772.916999999999</v>
      </c>
      <c r="P14" s="4">
        <v>2097.0300000000002</v>
      </c>
    </row>
    <row r="15" spans="1:16" x14ac:dyDescent="0.25">
      <c r="A15" s="2">
        <v>2015</v>
      </c>
      <c r="B15" s="3">
        <f t="shared" si="0"/>
        <v>1994789.5570000003</v>
      </c>
      <c r="C15" s="3">
        <f t="shared" si="1"/>
        <v>113311.48999999999</v>
      </c>
      <c r="D15" s="4">
        <v>53964.93</v>
      </c>
      <c r="E15" s="4">
        <v>59346.559999999998</v>
      </c>
      <c r="F15" s="3">
        <f t="shared" si="2"/>
        <v>205091.283</v>
      </c>
      <c r="G15" s="4">
        <v>118758.8</v>
      </c>
      <c r="H15" s="4">
        <v>83508.829999999987</v>
      </c>
      <c r="I15" s="4">
        <v>2823.6530000000002</v>
      </c>
      <c r="J15" s="3">
        <f t="shared" si="3"/>
        <v>1660604.12</v>
      </c>
      <c r="K15" s="4">
        <v>1660560</v>
      </c>
      <c r="L15" s="4">
        <v>44.120000000000005</v>
      </c>
      <c r="M15" s="4">
        <v>0</v>
      </c>
      <c r="N15" s="3">
        <f t="shared" si="4"/>
        <v>15782.663999999997</v>
      </c>
      <c r="O15" s="4">
        <v>14009.953999999998</v>
      </c>
      <c r="P15" s="4">
        <v>1772.71</v>
      </c>
    </row>
    <row r="16" spans="1:16" x14ac:dyDescent="0.25">
      <c r="A16" s="2">
        <v>2016</v>
      </c>
      <c r="B16" s="3">
        <f t="shared" si="0"/>
        <v>2388897.7790000001</v>
      </c>
      <c r="C16" s="3">
        <f t="shared" si="1"/>
        <v>103138.74800000001</v>
      </c>
      <c r="D16" s="4">
        <v>57833.3</v>
      </c>
      <c r="E16" s="4">
        <v>45305.448000000004</v>
      </c>
      <c r="F16" s="3">
        <f t="shared" si="2"/>
        <v>253838.74</v>
      </c>
      <c r="G16" s="4">
        <v>73782</v>
      </c>
      <c r="H16" s="4">
        <v>175064.75999999998</v>
      </c>
      <c r="I16" s="4">
        <v>4991.9799999999996</v>
      </c>
      <c r="J16" s="3">
        <f t="shared" si="3"/>
        <v>2018050</v>
      </c>
      <c r="K16" s="4">
        <v>2018050</v>
      </c>
      <c r="L16" s="4">
        <v>0</v>
      </c>
      <c r="M16" s="4">
        <v>0</v>
      </c>
      <c r="N16" s="3">
        <f t="shared" si="4"/>
        <v>13870.291000000001</v>
      </c>
      <c r="O16" s="4">
        <v>12168.660000000002</v>
      </c>
      <c r="P16" s="4">
        <v>1701.6310000000001</v>
      </c>
    </row>
    <row r="17" spans="1:16" x14ac:dyDescent="0.25">
      <c r="A17" s="2">
        <v>2017</v>
      </c>
      <c r="B17" s="3">
        <f t="shared" si="0"/>
        <v>2459660.0260000001</v>
      </c>
      <c r="C17" s="3">
        <f t="shared" si="1"/>
        <v>112434.88399999999</v>
      </c>
      <c r="D17" s="4">
        <v>65499.521999999997</v>
      </c>
      <c r="E17" s="4">
        <v>46935.362000000001</v>
      </c>
      <c r="F17" s="3">
        <f t="shared" si="2"/>
        <v>147843.35999999999</v>
      </c>
      <c r="G17" s="4">
        <v>38557</v>
      </c>
      <c r="H17" s="4">
        <v>104683.35999999999</v>
      </c>
      <c r="I17" s="4">
        <v>4603</v>
      </c>
      <c r="J17" s="3">
        <f t="shared" si="3"/>
        <v>2185390</v>
      </c>
      <c r="K17" s="4">
        <v>2185390</v>
      </c>
      <c r="L17" s="4">
        <v>0</v>
      </c>
      <c r="M17" s="4">
        <v>0</v>
      </c>
      <c r="N17" s="3">
        <f t="shared" si="4"/>
        <v>13991.782000000001</v>
      </c>
      <c r="O17" s="4">
        <v>12922.245000000001</v>
      </c>
      <c r="P17" s="4">
        <v>1069.5369999999998</v>
      </c>
    </row>
    <row r="18" spans="1:16" x14ac:dyDescent="0.25">
      <c r="A18" s="2">
        <v>2018</v>
      </c>
      <c r="B18" s="3">
        <f t="shared" si="0"/>
        <v>2386446.733</v>
      </c>
      <c r="C18" s="3">
        <f t="shared" si="1"/>
        <v>82580.763000000006</v>
      </c>
      <c r="D18" s="4">
        <v>45025.002</v>
      </c>
      <c r="E18" s="4">
        <v>37555.760999999999</v>
      </c>
      <c r="F18" s="3">
        <f t="shared" si="2"/>
        <v>280106.93</v>
      </c>
      <c r="G18" s="4">
        <v>177112</v>
      </c>
      <c r="H18" s="4">
        <v>97934.93</v>
      </c>
      <c r="I18" s="4">
        <v>5060</v>
      </c>
      <c r="J18" s="3">
        <f t="shared" si="3"/>
        <v>2020544</v>
      </c>
      <c r="K18" s="4">
        <v>2020544</v>
      </c>
      <c r="L18" s="4">
        <v>0</v>
      </c>
      <c r="M18" s="4">
        <v>0</v>
      </c>
      <c r="N18" s="3">
        <f t="shared" si="4"/>
        <v>3215.04</v>
      </c>
      <c r="O18" s="4">
        <v>3215.04</v>
      </c>
      <c r="P18" s="4"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"/>
  <sheetViews>
    <sheetView topLeftCell="A13" workbookViewId="0">
      <selection activeCell="B22" sqref="B22"/>
    </sheetView>
  </sheetViews>
  <sheetFormatPr baseColWidth="10" defaultRowHeight="15" x14ac:dyDescent="0.25"/>
  <cols>
    <col min="1" max="1" width="11.42578125" customWidth="1"/>
  </cols>
  <sheetData>
    <row r="1" spans="1:4" ht="26.25" x14ac:dyDescent="0.25">
      <c r="A1" s="12" t="s">
        <v>17</v>
      </c>
      <c r="B1" s="12" t="s">
        <v>28</v>
      </c>
      <c r="C1" s="12" t="s">
        <v>29</v>
      </c>
      <c r="D1" s="12" t="s">
        <v>27</v>
      </c>
    </row>
    <row r="2" spans="1:4" x14ac:dyDescent="0.25">
      <c r="A2" s="13">
        <v>2020</v>
      </c>
      <c r="B2" s="14">
        <f>+'8.2'!G21</f>
        <v>45777.003565999999</v>
      </c>
      <c r="C2" s="14">
        <f>+'8.2'!K21</f>
        <v>237534.28</v>
      </c>
      <c r="D2" s="14">
        <f>+'8.2'!L21</f>
        <v>1166542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8.2</vt:lpstr>
      <vt:lpstr>DATOS DE PRODUCCION </vt:lpstr>
      <vt:lpstr>Graficos Mineria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UsuarioIE8</cp:lastModifiedBy>
  <dcterms:created xsi:type="dcterms:W3CDTF">2020-05-04T20:16:42Z</dcterms:created>
  <dcterms:modified xsi:type="dcterms:W3CDTF">2025-10-01T13:42:14Z</dcterms:modified>
</cp:coreProperties>
</file>